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Свед о вып измер" sheetId="1" r:id="rId1"/>
  </sheets>
  <externalReferences>
    <externalReference r:id="rId2"/>
  </externalReferences>
  <definedNames>
    <definedName name="_xlnm.Print_Area" localSheetId="0">'Свед о вып измер'!$A$1:$AW$29</definedName>
  </definedNames>
  <calcPr calcId="125725"/>
</workbook>
</file>

<file path=xl/calcChain.xml><?xml version="1.0" encoding="utf-8"?>
<calcChain xmlns="http://schemas.openxmlformats.org/spreadsheetml/2006/main">
  <c r="CG33" i="1"/>
  <c r="BX33"/>
  <c r="BL33"/>
  <c r="BB33"/>
  <c r="CE29"/>
  <c r="CE30" s="1"/>
  <c r="BI29"/>
  <c r="BI30" s="1"/>
  <c r="AS29"/>
  <c r="AI29"/>
  <c r="P29"/>
  <c r="F29"/>
  <c r="A29"/>
  <c r="CN28"/>
  <c r="CN31" s="1"/>
  <c r="CM28"/>
  <c r="CM31" s="1"/>
  <c r="CM32" s="1"/>
  <c r="CE28"/>
  <c r="CE31" s="1"/>
  <c r="CD28"/>
  <c r="CD31" s="1"/>
  <c r="CD32" s="1"/>
  <c r="BS28"/>
  <c r="BS31" s="1"/>
  <c r="BR28"/>
  <c r="BR31" s="1"/>
  <c r="BR32" s="1"/>
  <c r="BI28"/>
  <c r="BI31" s="1"/>
  <c r="BH28"/>
  <c r="BH31" s="1"/>
  <c r="AS28"/>
  <c r="AI28"/>
  <c r="P28"/>
  <c r="F28"/>
  <c r="A28"/>
  <c r="AS27"/>
  <c r="AI27"/>
  <c r="P27"/>
  <c r="F27"/>
  <c r="A27"/>
  <c r="AI25"/>
  <c r="AQ23"/>
  <c r="AC23"/>
  <c r="F23"/>
  <c r="A23"/>
  <c r="AQ22"/>
  <c r="AC22"/>
  <c r="F22"/>
  <c r="A22"/>
  <c r="F21"/>
  <c r="A21"/>
  <c r="AC19"/>
  <c r="Q17"/>
  <c r="F17"/>
  <c r="A17"/>
  <c r="A16"/>
  <c r="F16" s="1"/>
  <c r="AD15"/>
  <c r="A15"/>
  <c r="F15" s="1"/>
  <c r="X11"/>
  <c r="F11"/>
  <c r="F7"/>
  <c r="BH32" l="1"/>
  <c r="AC21"/>
  <c r="Q15"/>
  <c r="Q16"/>
  <c r="BS29"/>
  <c r="BS30" s="1"/>
  <c r="CN29"/>
  <c r="CN30" s="1"/>
  <c r="BR29"/>
  <c r="BR30" s="1"/>
  <c r="CM29"/>
  <c r="CM30" s="1"/>
  <c r="BH29"/>
  <c r="BH30" s="1"/>
  <c r="AQ21" s="1"/>
  <c r="CD29"/>
  <c r="CD30" s="1"/>
</calcChain>
</file>

<file path=xl/comments1.xml><?xml version="1.0" encoding="utf-8"?>
<comments xmlns="http://schemas.openxmlformats.org/spreadsheetml/2006/main">
  <authors>
    <author>Евгений</author>
  </authors>
  <commentList>
    <comment ref="R21" authorId="0">
      <text>
        <r>
          <rPr>
            <sz val="8"/>
            <color indexed="81"/>
            <rFont val="Tahoma"/>
            <family val="2"/>
            <charset val="204"/>
          </rPr>
          <t xml:space="preserve">Введи площадь земельного участка из Автокад
</t>
        </r>
      </text>
    </comment>
    <comment ref="Y27" authorId="0">
      <text>
        <r>
          <rPr>
            <b/>
            <sz val="8"/>
            <color indexed="81"/>
            <rFont val="Tahoma"/>
            <family val="2"/>
            <charset val="204"/>
          </rPr>
          <t>Введи площадь /чзу1 из Автокад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  <comment ref="Y28" authorId="0">
      <text>
        <r>
          <rPr>
            <b/>
            <sz val="8"/>
            <color indexed="81"/>
            <rFont val="Tahoma"/>
            <family val="2"/>
            <charset val="204"/>
          </rPr>
          <t>Введи площадь /чзу2 из Автокад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  <comment ref="Y29" authorId="0">
      <text>
        <r>
          <rPr>
            <b/>
            <sz val="8"/>
            <color indexed="81"/>
            <rFont val="Tahoma"/>
            <family val="2"/>
            <charset val="204"/>
          </rPr>
          <t>Введи площадь /чзу3 из Автокад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<sst xmlns="http://schemas.openxmlformats.org/spreadsheetml/2006/main" count="43" uniqueCount="20">
  <si>
    <t>Лист №4</t>
  </si>
  <si>
    <t>МЕЖЕВОЙ ПЛАН</t>
  </si>
  <si>
    <t>Сведения о выполненных измерениях и расчетах</t>
  </si>
  <si>
    <t>1. Метод определения координат характерных точек границ земельных участков и их частей</t>
  </si>
  <si>
    <t>№ п/п</t>
  </si>
  <si>
    <t>Кадастровый номер или обозначение земельного участка</t>
  </si>
  <si>
    <t xml:space="preserve">Метод определения координат </t>
  </si>
  <si>
    <t>геодезический метод</t>
  </si>
  <si>
    <t xml:space="preserve">2. Точность положения характерных точек границ земельных участков </t>
  </si>
  <si>
    <t>Формулы, примененные для расчета средней  квадратической погрешности положения характерных точек границ (Мt), м</t>
  </si>
  <si>
    <t>3. Точность положения характерных точек границ частей земельных участков</t>
  </si>
  <si>
    <t>Учетный номер или обозначение части</t>
  </si>
  <si>
    <t>Формулы, примененные для расчета средней квадратической погрешности положения  характерных точек границ (Мt), м</t>
  </si>
  <si>
    <t>4. Точность определения площади земельных участков</t>
  </si>
  <si>
    <t>Площадь (Р), м2</t>
  </si>
  <si>
    <t>—</t>
  </si>
  <si>
    <t>5. Точность определения площади частей земельных участков</t>
  </si>
  <si>
    <t>Δ</t>
  </si>
  <si>
    <t>√</t>
  </si>
  <si>
    <t>P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</si>
</sst>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indexed="8"/>
      <name val="Calibri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 Cyr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6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3" fillId="2" borderId="5" xfId="0" applyFont="1" applyFill="1" applyBorder="1" applyAlignment="1" applyProtection="1">
      <alignment horizontal="center" wrapText="1"/>
      <protection locked="0"/>
    </xf>
    <xf numFmtId="0" fontId="3" fillId="2" borderId="6" xfId="0" applyFont="1" applyFill="1" applyBorder="1" applyAlignment="1" applyProtection="1">
      <alignment horizontal="center" wrapText="1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4" fillId="2" borderId="9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5" fillId="2" borderId="13" xfId="0" applyFont="1" applyFill="1" applyBorder="1" applyAlignment="1" applyProtection="1">
      <alignment horizontal="center" vertical="center" wrapText="1"/>
      <protection locked="0"/>
    </xf>
    <xf numFmtId="0" fontId="5" fillId="2" borderId="14" xfId="0" applyFont="1" applyFill="1" applyBorder="1" applyAlignment="1" applyProtection="1">
      <alignment horizontal="center" vertical="center" wrapText="1"/>
      <protection locked="0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protection locked="0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</xf>
    <xf numFmtId="0" fontId="6" fillId="2" borderId="19" xfId="0" applyFont="1" applyFill="1" applyBorder="1" applyAlignment="1" applyProtection="1">
      <alignment horizontal="center" vertical="center" wrapText="1"/>
    </xf>
    <xf numFmtId="0" fontId="6" fillId="2" borderId="20" xfId="0" applyFont="1" applyFill="1" applyBorder="1" applyAlignment="1" applyProtection="1">
      <alignment horizontal="center" vertical="center" wrapText="1"/>
    </xf>
    <xf numFmtId="0" fontId="6" fillId="2" borderId="21" xfId="0" applyFont="1" applyFill="1" applyBorder="1" applyAlignment="1" applyProtection="1">
      <alignment horizontal="center" vertical="center" wrapText="1"/>
      <protection locked="0"/>
    </xf>
    <xf numFmtId="0" fontId="4" fillId="2" borderId="22" xfId="0" applyFont="1" applyFill="1" applyBorder="1" applyAlignment="1" applyProtection="1">
      <alignment horizontal="center" wrapText="1"/>
      <protection locked="0"/>
    </xf>
    <xf numFmtId="0" fontId="4" fillId="2" borderId="0" xfId="0" applyFont="1" applyFill="1" applyBorder="1" applyAlignment="1" applyProtection="1">
      <alignment horizontal="center" wrapText="1"/>
      <protection locked="0"/>
    </xf>
    <xf numFmtId="0" fontId="4" fillId="2" borderId="23" xfId="0" applyFont="1" applyFill="1" applyBorder="1" applyAlignment="1" applyProtection="1">
      <alignment horizontal="center" wrapText="1"/>
      <protection locked="0"/>
    </xf>
    <xf numFmtId="0" fontId="6" fillId="2" borderId="17" xfId="0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24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2" borderId="14" xfId="0" applyFont="1" applyFill="1" applyBorder="1" applyAlignment="1" applyProtection="1">
      <alignment horizontal="center" vertical="center" wrapText="1"/>
    </xf>
    <xf numFmtId="0" fontId="6" fillId="2" borderId="14" xfId="0" applyFont="1" applyFill="1" applyBorder="1" applyAlignment="1" applyProtection="1">
      <alignment horizontal="center" vertical="center" wrapText="1"/>
      <protection locked="0"/>
    </xf>
    <xf numFmtId="0" fontId="6" fillId="0" borderId="25" xfId="0" applyFont="1" applyFill="1" applyBorder="1" applyAlignment="1" applyProtection="1">
      <alignment horizontal="center" vertical="top" wrapText="1"/>
      <protection locked="0"/>
    </xf>
    <xf numFmtId="0" fontId="6" fillId="0" borderId="26" xfId="0" applyFont="1" applyFill="1" applyBorder="1" applyAlignment="1" applyProtection="1">
      <alignment horizontal="center" vertical="top" wrapText="1"/>
      <protection locked="0"/>
    </xf>
    <xf numFmtId="0" fontId="6" fillId="0" borderId="27" xfId="0" applyFont="1" applyFill="1" applyBorder="1" applyAlignment="1" applyProtection="1">
      <alignment horizontal="center" vertical="top" wrapText="1"/>
      <protection locked="0"/>
    </xf>
    <xf numFmtId="0" fontId="6" fillId="0" borderId="28" xfId="0" applyFont="1" applyFill="1" applyBorder="1" applyAlignment="1" applyProtection="1">
      <alignment horizontal="center" vertical="top" wrapText="1"/>
      <protection locked="0"/>
    </xf>
    <xf numFmtId="0" fontId="6" fillId="0" borderId="0" xfId="0" applyFont="1" applyFill="1" applyBorder="1" applyAlignment="1" applyProtection="1">
      <alignment horizontal="center" vertical="top" wrapText="1"/>
      <protection locked="0"/>
    </xf>
    <xf numFmtId="0" fontId="6" fillId="0" borderId="29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30" xfId="0" applyFont="1" applyFill="1" applyBorder="1" applyAlignment="1" applyProtection="1">
      <alignment horizontal="center" vertical="top" wrapText="1"/>
      <protection locked="0"/>
    </xf>
    <xf numFmtId="0" fontId="6" fillId="0" borderId="31" xfId="0" applyFont="1" applyFill="1" applyBorder="1" applyAlignment="1" applyProtection="1">
      <alignment horizontal="center" vertical="top" wrapText="1"/>
      <protection locked="0"/>
    </xf>
    <xf numFmtId="0" fontId="6" fillId="0" borderId="32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5" fillId="2" borderId="34" xfId="0" applyFont="1" applyFill="1" applyBorder="1" applyAlignment="1" applyProtection="1">
      <alignment horizontal="center" vertical="center" wrapText="1"/>
      <protection locked="0"/>
    </xf>
    <xf numFmtId="0" fontId="5" fillId="2" borderId="35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Protection="1">
      <protection locked="0"/>
    </xf>
    <xf numFmtId="0" fontId="6" fillId="2" borderId="13" xfId="0" applyFont="1" applyFill="1" applyBorder="1" applyAlignment="1" applyProtection="1">
      <alignment horizontal="center" vertical="center" wrapText="1"/>
    </xf>
    <xf numFmtId="0" fontId="6" fillId="3" borderId="14" xfId="0" applyFont="1" applyFill="1" applyBorder="1" applyAlignment="1" applyProtection="1">
      <alignment horizontal="center" vertical="center" wrapText="1"/>
      <protection locked="0"/>
    </xf>
    <xf numFmtId="0" fontId="6" fillId="2" borderId="14" xfId="0" applyFont="1" applyFill="1" applyBorder="1" applyAlignment="1" applyProtection="1">
      <alignment horizontal="right" vertical="center" wrapText="1"/>
    </xf>
    <xf numFmtId="0" fontId="6" fillId="2" borderId="36" xfId="0" applyFont="1" applyFill="1" applyBorder="1" applyAlignment="1" applyProtection="1">
      <alignment horizontal="right" vertical="center" wrapText="1"/>
    </xf>
    <xf numFmtId="1" fontId="6" fillId="2" borderId="37" xfId="0" applyNumberFormat="1" applyFont="1" applyFill="1" applyBorder="1" applyAlignment="1" applyProtection="1">
      <alignment horizontal="left" vertical="center" wrapText="1"/>
    </xf>
    <xf numFmtId="1" fontId="6" fillId="2" borderId="38" xfId="0" applyNumberFormat="1" applyFont="1" applyFill="1" applyBorder="1" applyAlignment="1" applyProtection="1">
      <alignment horizontal="left" vertical="center" wrapText="1"/>
    </xf>
    <xf numFmtId="0" fontId="6" fillId="4" borderId="14" xfId="0" applyFont="1" applyFill="1" applyBorder="1" applyAlignment="1" applyProtection="1">
      <alignment horizontal="center" vertical="center" wrapText="1"/>
      <protection locked="0"/>
    </xf>
    <xf numFmtId="0" fontId="6" fillId="2" borderId="16" xfId="0" applyFont="1" applyFill="1" applyBorder="1" applyAlignment="1" applyProtection="1">
      <alignment horizontal="center" vertical="center" wrapText="1"/>
    </xf>
    <xf numFmtId="0" fontId="6" fillId="4" borderId="17" xfId="0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right" vertical="center" wrapText="1"/>
    </xf>
    <xf numFmtId="0" fontId="6" fillId="2" borderId="18" xfId="0" applyFont="1" applyFill="1" applyBorder="1" applyAlignment="1" applyProtection="1">
      <alignment horizontal="right" vertical="center" wrapText="1"/>
    </xf>
    <xf numFmtId="1" fontId="6" fillId="2" borderId="19" xfId="0" applyNumberFormat="1" applyFont="1" applyFill="1" applyBorder="1" applyAlignment="1" applyProtection="1">
      <alignment horizontal="left" vertical="center" wrapText="1"/>
    </xf>
    <xf numFmtId="1" fontId="6" fillId="2" borderId="24" xfId="0" applyNumberFormat="1" applyFont="1" applyFill="1" applyBorder="1" applyAlignment="1" applyProtection="1">
      <alignment horizontal="left" vertical="center" wrapText="1"/>
    </xf>
    <xf numFmtId="0" fontId="4" fillId="2" borderId="39" xfId="0" applyFont="1" applyFill="1" applyBorder="1" applyAlignment="1" applyProtection="1">
      <alignment horizontal="center" vertical="center" wrapText="1"/>
      <protection locked="0"/>
    </xf>
    <xf numFmtId="0" fontId="4" fillId="2" borderId="40" xfId="0" applyFont="1" applyFill="1" applyBorder="1" applyAlignment="1" applyProtection="1">
      <alignment horizontal="center" vertical="center" wrapText="1"/>
      <protection locked="0"/>
    </xf>
    <xf numFmtId="0" fontId="4" fillId="2" borderId="41" xfId="0" applyFont="1" applyFill="1" applyBorder="1" applyAlignment="1" applyProtection="1">
      <alignment horizontal="center" vertical="center" wrapText="1"/>
      <protection locked="0"/>
    </xf>
    <xf numFmtId="0" fontId="8" fillId="2" borderId="38" xfId="0" applyFont="1" applyFill="1" applyBorder="1" applyAlignment="1" applyProtection="1">
      <alignment horizontal="center" vertical="center" wrapText="1"/>
    </xf>
    <xf numFmtId="0" fontId="6" fillId="0" borderId="36" xfId="0" applyFont="1" applyFill="1" applyBorder="1" applyAlignment="1" applyProtection="1">
      <alignment horizontal="center" vertical="center" wrapText="1"/>
      <protection locked="0"/>
    </xf>
    <xf numFmtId="0" fontId="6" fillId="0" borderId="37" xfId="0" applyFont="1" applyFill="1" applyBorder="1" applyAlignment="1" applyProtection="1">
      <alignment horizontal="center" vertical="center" wrapText="1"/>
      <protection locked="0"/>
    </xf>
    <xf numFmtId="0" fontId="6" fillId="0" borderId="42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Protection="1">
      <protection locked="0"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6" fillId="3" borderId="17" xfId="0" applyFont="1" applyFill="1" applyBorder="1" applyAlignment="1" applyProtection="1">
      <alignment horizontal="center" vertical="center" wrapText="1"/>
      <protection locked="0"/>
    </xf>
    <xf numFmtId="0" fontId="6" fillId="2" borderId="43" xfId="0" applyFont="1" applyFill="1" applyBorder="1" applyAlignment="1" applyProtection="1">
      <alignment horizontal="right" vertical="center" wrapText="1"/>
    </xf>
    <xf numFmtId="0" fontId="6" fillId="2" borderId="30" xfId="0" applyFont="1" applyFill="1" applyBorder="1" applyAlignment="1" applyProtection="1">
      <alignment horizontal="right" vertical="center" wrapText="1"/>
    </xf>
    <xf numFmtId="1" fontId="6" fillId="2" borderId="31" xfId="0" applyNumberFormat="1" applyFont="1" applyFill="1" applyBorder="1" applyAlignment="1" applyProtection="1">
      <alignment horizontal="left" vertical="center" wrapText="1"/>
    </xf>
    <xf numFmtId="0" fontId="8" fillId="2" borderId="32" xfId="0" applyFont="1" applyFill="1" applyBorder="1" applyAlignment="1" applyProtection="1">
      <alignment horizontal="center" vertical="center" wrapText="1"/>
    </xf>
    <xf numFmtId="1" fontId="0" fillId="0" borderId="0" xfId="0" applyNumberForma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88;&#1072;&#1079;&#1091;&#1077;&#1084;&#1099;&#108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ввод"/>
      <sheetName val="Тит"/>
      <sheetName val="Сод"/>
      <sheetName val="Исх данные"/>
      <sheetName val="Свед о вып измер"/>
      <sheetName val="Свед об уточн"/>
      <sheetName val="Доступ"/>
      <sheetName val="Заключение"/>
    </sheetNames>
    <sheetDataSet>
      <sheetData sheetId="0">
        <row r="77">
          <cell r="E77" t="str">
            <v>:ЗУ1</v>
          </cell>
        </row>
        <row r="83">
          <cell r="E83">
            <v>0.5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37"/>
  <sheetViews>
    <sheetView tabSelected="1" view="pageBreakPreview" workbookViewId="0">
      <selection activeCell="CR19" sqref="CR19"/>
    </sheetView>
  </sheetViews>
  <sheetFormatPr defaultColWidth="9" defaultRowHeight="15"/>
  <cols>
    <col min="1" max="15" width="1.5703125" style="1" customWidth="1"/>
    <col min="16" max="16" width="2.5703125" style="1" customWidth="1"/>
    <col min="17" max="22" width="1.5703125" style="1" customWidth="1"/>
    <col min="23" max="23" width="4.140625" style="1" customWidth="1"/>
    <col min="24" max="46" width="1.5703125" style="1" customWidth="1"/>
    <col min="47" max="47" width="3.42578125" style="1" customWidth="1"/>
    <col min="48" max="48" width="5.5703125" style="1" customWidth="1"/>
    <col min="49" max="52" width="1.5703125" style="1" customWidth="1"/>
    <col min="53" max="53" width="2.85546875" style="1" customWidth="1"/>
    <col min="54" max="59" width="1.5703125" style="1" hidden="1" customWidth="1"/>
    <col min="60" max="60" width="5.85546875" style="1" hidden="1" customWidth="1"/>
    <col min="61" max="61" width="6.42578125" style="1" hidden="1" customWidth="1"/>
    <col min="62" max="63" width="3.5703125" style="1" hidden="1" customWidth="1"/>
    <col min="64" max="69" width="1.5703125" style="1" hidden="1" customWidth="1"/>
    <col min="70" max="70" width="5.85546875" style="1" hidden="1" customWidth="1"/>
    <col min="71" max="71" width="6.42578125" style="1" hidden="1" customWidth="1"/>
    <col min="72" max="75" width="3.5703125" style="1" hidden="1" customWidth="1"/>
    <col min="76" max="81" width="1.5703125" style="1" hidden="1" customWidth="1"/>
    <col min="82" max="82" width="5.85546875" style="1" hidden="1" customWidth="1"/>
    <col min="83" max="83" width="6.42578125" style="1" hidden="1" customWidth="1"/>
    <col min="84" max="84" width="3.5703125" style="1" hidden="1" customWidth="1"/>
    <col min="85" max="90" width="1.5703125" style="1" hidden="1" customWidth="1"/>
    <col min="91" max="91" width="5.85546875" style="1" hidden="1" customWidth="1"/>
    <col min="92" max="92" width="6.42578125" style="1" hidden="1" customWidth="1"/>
    <col min="93" max="93" width="3.5703125" style="1" hidden="1" customWidth="1"/>
    <col min="94" max="101" width="3.5703125" style="1" customWidth="1"/>
    <col min="102" max="102" width="7.5703125" style="1" customWidth="1"/>
    <col min="103" max="107" width="3.5703125" style="1" customWidth="1"/>
    <col min="108" max="16384" width="9" style="1"/>
  </cols>
  <sheetData>
    <row r="1" spans="1:49" ht="20.100000000000001" customHeight="1" thickBot="1">
      <c r="AN1" s="2" t="s">
        <v>0</v>
      </c>
      <c r="AO1" s="3"/>
      <c r="AP1" s="3"/>
      <c r="AQ1" s="3"/>
      <c r="AR1" s="3"/>
      <c r="AS1" s="3"/>
      <c r="AT1" s="3"/>
      <c r="AU1" s="3"/>
      <c r="AV1" s="3"/>
      <c r="AW1" s="4"/>
    </row>
    <row r="2" spans="1:49" ht="20.100000000000001" customHeight="1" thickBot="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7"/>
    </row>
    <row r="3" spans="1:49" ht="20.100000000000001" customHeight="1" thickBot="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10"/>
    </row>
    <row r="4" spans="1:49" ht="20.100000000000001" customHeight="1" thickBot="1">
      <c r="A4" s="11" t="s">
        <v>3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3"/>
    </row>
    <row r="5" spans="1:49" ht="30" customHeight="1">
      <c r="A5" s="14" t="s">
        <v>4</v>
      </c>
      <c r="B5" s="15"/>
      <c r="C5" s="15"/>
      <c r="D5" s="15"/>
      <c r="E5" s="15"/>
      <c r="F5" s="15" t="s">
        <v>5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 t="s">
        <v>6</v>
      </c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6"/>
    </row>
    <row r="6" spans="1:49" s="20" customFormat="1" ht="9.9499999999999993" customHeight="1">
      <c r="A6" s="17">
        <v>1</v>
      </c>
      <c r="B6" s="18"/>
      <c r="C6" s="18"/>
      <c r="D6" s="18"/>
      <c r="E6" s="18"/>
      <c r="F6" s="18">
        <v>2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>
        <v>3</v>
      </c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9"/>
    </row>
    <row r="7" spans="1:49" ht="20.100000000000001" customHeight="1" thickBot="1">
      <c r="A7" s="21">
        <v>1</v>
      </c>
      <c r="B7" s="22"/>
      <c r="C7" s="22"/>
      <c r="D7" s="22"/>
      <c r="E7" s="22"/>
      <c r="F7" s="23" t="str">
        <f>[1]ввод!E77</f>
        <v>:ЗУ1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5"/>
      <c r="Y7" s="22" t="s">
        <v>7</v>
      </c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6"/>
    </row>
    <row r="8" spans="1:49" ht="20.100000000000001" customHeight="1" thickBot="1">
      <c r="A8" s="27" t="s">
        <v>8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9"/>
    </row>
    <row r="9" spans="1:49" ht="39.950000000000003" customHeight="1">
      <c r="A9" s="14" t="s">
        <v>4</v>
      </c>
      <c r="B9" s="15"/>
      <c r="C9" s="15"/>
      <c r="D9" s="15"/>
      <c r="E9" s="15"/>
      <c r="F9" s="15" t="s">
        <v>5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 t="s">
        <v>9</v>
      </c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6"/>
    </row>
    <row r="10" spans="1:49" ht="9.9499999999999993" customHeight="1">
      <c r="A10" s="17">
        <v>1</v>
      </c>
      <c r="B10" s="18"/>
      <c r="C10" s="18"/>
      <c r="D10" s="18"/>
      <c r="E10" s="18"/>
      <c r="F10" s="18">
        <v>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>
        <v>3</v>
      </c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9"/>
    </row>
    <row r="11" spans="1:49" ht="30" customHeight="1" thickBot="1">
      <c r="A11" s="21">
        <v>1</v>
      </c>
      <c r="B11" s="22"/>
      <c r="C11" s="22"/>
      <c r="D11" s="22"/>
      <c r="E11" s="22"/>
      <c r="F11" s="30" t="str">
        <f>[1]ввод!E77</f>
        <v>:ЗУ1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1" t="str">
        <f>CONCATENATE("Mt"," - ",[1]ввод!E83,"  Методические рекомендации Московского НИиПИИ земельных ресурсов и землеустройства")</f>
        <v>Mt - 0,5  Методические рекомендации Московского НИиПИИ земельных ресурсов и землеустройства</v>
      </c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3"/>
    </row>
    <row r="12" spans="1:49" ht="20.100000000000001" customHeight="1" thickBot="1">
      <c r="A12" s="27" t="s">
        <v>10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9"/>
    </row>
    <row r="13" spans="1:49" ht="60" customHeight="1">
      <c r="A13" s="14" t="s">
        <v>4</v>
      </c>
      <c r="B13" s="15"/>
      <c r="C13" s="15"/>
      <c r="D13" s="15"/>
      <c r="E13" s="15"/>
      <c r="F13" s="15" t="s">
        <v>5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 t="s">
        <v>11</v>
      </c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 t="s">
        <v>12</v>
      </c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6"/>
    </row>
    <row r="14" spans="1:49" ht="9.9499999999999993" customHeight="1">
      <c r="A14" s="17">
        <v>1</v>
      </c>
      <c r="B14" s="18"/>
      <c r="C14" s="18"/>
      <c r="D14" s="18"/>
      <c r="E14" s="18"/>
      <c r="F14" s="18">
        <v>2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>
        <v>3</v>
      </c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>
        <v>4</v>
      </c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9"/>
    </row>
    <row r="15" spans="1:49" ht="20.100000000000001" customHeight="1">
      <c r="A15" s="34" t="str">
        <f>IF(Y27="—","—",1)</f>
        <v>—</v>
      </c>
      <c r="B15" s="35"/>
      <c r="C15" s="35"/>
      <c r="D15" s="35"/>
      <c r="E15" s="35"/>
      <c r="F15" s="36" t="str">
        <f>IF(A15="—","—",[1]ввод!E77)</f>
        <v>—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7" t="str">
        <f>IF(A15="—","—",CONCATENATE([1]ввод!E77," ","/чзу1"))</f>
        <v>—</v>
      </c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8" t="str">
        <f>CONCATENATE("Mt"," - ",[1]ввод!E83,"  Методические рекомендации Московского НИиПИИ земельных ресурсов и землеустройства")</f>
        <v>Mt - 0,5  Методические рекомендации Московского НИиПИИ земельных ресурсов и землеустройства</v>
      </c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40"/>
    </row>
    <row r="16" spans="1:49" ht="20.100000000000001" customHeight="1">
      <c r="A16" s="34" t="str">
        <f>IF(Y28="—","—",2)</f>
        <v>—</v>
      </c>
      <c r="B16" s="35"/>
      <c r="C16" s="35"/>
      <c r="D16" s="35"/>
      <c r="E16" s="35"/>
      <c r="F16" s="36" t="str">
        <f>IF(A16="—","—",[1]ввод!E77)</f>
        <v>—</v>
      </c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7" t="str">
        <f>IF(A16="—","—",CONCATENATE([1]ввод!E77," ","/чзу2"))</f>
        <v>—</v>
      </c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41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3"/>
    </row>
    <row r="17" spans="1:95" ht="20.100000000000001" customHeight="1" thickBot="1">
      <c r="A17" s="44" t="str">
        <f>IF(Y29="—","—",3)</f>
        <v>—</v>
      </c>
      <c r="B17" s="45"/>
      <c r="C17" s="45"/>
      <c r="D17" s="45"/>
      <c r="E17" s="45"/>
      <c r="F17" s="30" t="str">
        <f>IF(A17="—","—",[1]ввод!E77)</f>
        <v>—</v>
      </c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22" t="str">
        <f>IF(A17="—","—",CONCATENATE([1]ввод!E77," ","/чзу3"))</f>
        <v>—</v>
      </c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46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8"/>
    </row>
    <row r="18" spans="1:95" ht="20.100000000000001" customHeight="1" thickBot="1">
      <c r="A18" s="27" t="s">
        <v>13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9"/>
      <c r="BK18" s="49"/>
      <c r="BU18" s="49"/>
      <c r="BV18" s="49"/>
      <c r="BW18" s="49"/>
      <c r="CP18" s="49"/>
      <c r="CQ18" s="49"/>
    </row>
    <row r="19" spans="1:95" ht="56.45" customHeight="1">
      <c r="A19" s="14" t="s">
        <v>4</v>
      </c>
      <c r="B19" s="15"/>
      <c r="C19" s="15"/>
      <c r="D19" s="15"/>
      <c r="E19" s="15"/>
      <c r="F19" s="15" t="s">
        <v>5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 t="s">
        <v>14</v>
      </c>
      <c r="S19" s="15"/>
      <c r="T19" s="15"/>
      <c r="U19" s="15"/>
      <c r="V19" s="15"/>
      <c r="W19" s="15"/>
      <c r="X19" s="15"/>
      <c r="Y19" s="15"/>
      <c r="Z19" s="15"/>
      <c r="AA19" s="15"/>
      <c r="AB19" s="50"/>
      <c r="AC19" s="15" t="str">
        <f>CONCATENATE("Формулы, примененные для расчета предельно допустимой погрешности определения площади земельного участка (",BF28,"P), м2")</f>
        <v>Формулы, примененные для расчета предельно допустимой погрешности определения площади земельного участка (ΔP), м2</v>
      </c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6"/>
      <c r="BK19" s="49"/>
      <c r="BU19" s="49"/>
      <c r="BV19" s="49"/>
      <c r="BW19" s="49"/>
      <c r="CP19" s="49"/>
      <c r="CQ19" s="49"/>
    </row>
    <row r="20" spans="1:95" s="20" customFormat="1" ht="9.9499999999999993" customHeight="1">
      <c r="A20" s="17">
        <v>1</v>
      </c>
      <c r="B20" s="18"/>
      <c r="C20" s="18"/>
      <c r="D20" s="18"/>
      <c r="E20" s="18"/>
      <c r="F20" s="18">
        <v>2</v>
      </c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>
        <v>3</v>
      </c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51">
        <v>4</v>
      </c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2"/>
      <c r="BK20" s="53"/>
      <c r="BU20" s="53"/>
      <c r="BV20" s="53"/>
      <c r="BW20" s="53"/>
      <c r="CP20" s="53"/>
      <c r="CQ20" s="53"/>
    </row>
    <row r="21" spans="1:95" ht="20.100000000000001" customHeight="1">
      <c r="A21" s="54">
        <f>IF(R21="—","—",1)</f>
        <v>1</v>
      </c>
      <c r="B21" s="36"/>
      <c r="C21" s="36"/>
      <c r="D21" s="36"/>
      <c r="E21" s="36"/>
      <c r="F21" s="35" t="str">
        <f>IF(R21="—","—",":ЗУ1")</f>
        <v>:ЗУ1</v>
      </c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55">
        <v>1000</v>
      </c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6" t="str">
        <f>IF(R21="—","—",CONCATENATE(BF28,BF29, "=",2.5,"*",[1]ввод!E83,BH31, "="))</f>
        <v>ΔP=2,5*0,5√1000=</v>
      </c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7"/>
      <c r="AQ21" s="58">
        <f>IF(R21="—","",BH30)</f>
        <v>39.528470752104738</v>
      </c>
      <c r="AR21" s="58"/>
      <c r="AS21" s="58"/>
      <c r="AT21" s="58"/>
      <c r="AU21" s="58"/>
      <c r="AV21" s="58"/>
      <c r="AW21" s="5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</row>
    <row r="22" spans="1:95" ht="20.100000000000001" customHeight="1">
      <c r="A22" s="54" t="str">
        <f>IF(R22="—","—",2)</f>
        <v>—</v>
      </c>
      <c r="B22" s="36"/>
      <c r="C22" s="36"/>
      <c r="D22" s="36"/>
      <c r="E22" s="36"/>
      <c r="F22" s="35" t="str">
        <f>IF(R22="—","—",":ЗУ2")</f>
        <v>—</v>
      </c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60" t="s">
        <v>15</v>
      </c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56" t="str">
        <f>IF(R22="—","—",CONCATENATE(BP28,BP29, "=",2.5,"*",[1]ввод!E83,BR31, "="))</f>
        <v>—</v>
      </c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7"/>
      <c r="AQ22" s="58" t="str">
        <f>IF(R22="—","",BR30)</f>
        <v/>
      </c>
      <c r="AR22" s="58"/>
      <c r="AS22" s="58"/>
      <c r="AT22" s="58"/>
      <c r="AU22" s="58"/>
      <c r="AV22" s="58"/>
      <c r="AW22" s="5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</row>
    <row r="23" spans="1:95" ht="20.100000000000001" customHeight="1" thickBot="1">
      <c r="A23" s="61" t="str">
        <f>IF(R23="—","—",3)</f>
        <v>—</v>
      </c>
      <c r="B23" s="30"/>
      <c r="C23" s="30"/>
      <c r="D23" s="30"/>
      <c r="E23" s="30"/>
      <c r="F23" s="45" t="str">
        <f>IF(R23="—","—",":ЗУ3")</f>
        <v>—</v>
      </c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62" t="s">
        <v>15</v>
      </c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3" t="str">
        <f>IF(R23="—","—",CONCATENATE(CB28,CB29, "=",2.5,"*",[1]ввод!E83,CD31, "="))</f>
        <v>—</v>
      </c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4"/>
      <c r="AQ23" s="65" t="str">
        <f>IF(R23="—","",CD30)</f>
        <v/>
      </c>
      <c r="AR23" s="65"/>
      <c r="AS23" s="65"/>
      <c r="AT23" s="65"/>
      <c r="AU23" s="65"/>
      <c r="AV23" s="65"/>
      <c r="AW23" s="66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</row>
    <row r="24" spans="1:95" ht="20.100000000000001" customHeight="1" thickBot="1">
      <c r="A24" s="27" t="s">
        <v>16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</row>
    <row r="25" spans="1:95" ht="69.95" customHeight="1">
      <c r="A25" s="14" t="s">
        <v>4</v>
      </c>
      <c r="B25" s="15"/>
      <c r="C25" s="15"/>
      <c r="D25" s="15"/>
      <c r="E25" s="15"/>
      <c r="F25" s="15" t="s">
        <v>5</v>
      </c>
      <c r="G25" s="15"/>
      <c r="H25" s="15"/>
      <c r="I25" s="15"/>
      <c r="J25" s="15"/>
      <c r="K25" s="15"/>
      <c r="L25" s="15"/>
      <c r="M25" s="15"/>
      <c r="N25" s="15"/>
      <c r="O25" s="15"/>
      <c r="P25" s="15" t="s">
        <v>11</v>
      </c>
      <c r="Q25" s="15"/>
      <c r="R25" s="15"/>
      <c r="S25" s="15"/>
      <c r="T25" s="15"/>
      <c r="U25" s="15"/>
      <c r="V25" s="15"/>
      <c r="W25" s="15"/>
      <c r="X25" s="15"/>
      <c r="Y25" s="15" t="s">
        <v>14</v>
      </c>
      <c r="Z25" s="15"/>
      <c r="AA25" s="15"/>
      <c r="AB25" s="15"/>
      <c r="AC25" s="15"/>
      <c r="AD25" s="15"/>
      <c r="AE25" s="15"/>
      <c r="AF25" s="15"/>
      <c r="AG25" s="15"/>
      <c r="AH25" s="50"/>
      <c r="AI25" s="67" t="str">
        <f>CONCATENATE("Формулы, примененные для расчета предельно допустимой погрешности определения  площади части земельного участка  (",BF28,"P), м2")</f>
        <v>Формулы, примененные для расчета предельно допустимой погрешности определения  площади части земельного участка  (ΔP), м2</v>
      </c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</row>
    <row r="26" spans="1:95" s="20" customFormat="1" ht="9.9499999999999993" customHeight="1">
      <c r="A26" s="17">
        <v>1</v>
      </c>
      <c r="B26" s="18"/>
      <c r="C26" s="18"/>
      <c r="D26" s="18"/>
      <c r="E26" s="18"/>
      <c r="F26" s="18">
        <v>2</v>
      </c>
      <c r="G26" s="18"/>
      <c r="H26" s="18"/>
      <c r="I26" s="18"/>
      <c r="J26" s="18"/>
      <c r="K26" s="18"/>
      <c r="L26" s="18"/>
      <c r="M26" s="18"/>
      <c r="N26" s="18"/>
      <c r="O26" s="18"/>
      <c r="P26" s="18">
        <v>3</v>
      </c>
      <c r="Q26" s="18"/>
      <c r="R26" s="18"/>
      <c r="S26" s="18"/>
      <c r="T26" s="18"/>
      <c r="U26" s="18"/>
      <c r="V26" s="18"/>
      <c r="W26" s="18"/>
      <c r="X26" s="18"/>
      <c r="Y26" s="18">
        <v>4</v>
      </c>
      <c r="Z26" s="18"/>
      <c r="AA26" s="18"/>
      <c r="AB26" s="18"/>
      <c r="AC26" s="18"/>
      <c r="AD26" s="18"/>
      <c r="AE26" s="18"/>
      <c r="AF26" s="18"/>
      <c r="AG26" s="18"/>
      <c r="AH26" s="18"/>
      <c r="AI26" s="18">
        <v>5</v>
      </c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9"/>
      <c r="AX26" s="53"/>
      <c r="AY26" s="53"/>
      <c r="AZ26" s="53"/>
    </row>
    <row r="27" spans="1:95" ht="20.100000000000001" customHeight="1">
      <c r="A27" s="54" t="str">
        <f>IF(Y27="—","—",1)</f>
        <v>—</v>
      </c>
      <c r="B27" s="36"/>
      <c r="C27" s="36"/>
      <c r="D27" s="36"/>
      <c r="E27" s="36"/>
      <c r="F27" s="35" t="str">
        <f>IF(Y27="—","—",F21)</f>
        <v>—</v>
      </c>
      <c r="G27" s="35"/>
      <c r="H27" s="35"/>
      <c r="I27" s="35"/>
      <c r="J27" s="35"/>
      <c r="K27" s="35"/>
      <c r="L27" s="35"/>
      <c r="M27" s="35"/>
      <c r="N27" s="35"/>
      <c r="O27" s="35"/>
      <c r="P27" s="35" t="str">
        <f>IF(Y27="—","—",CONCATENATE([1]ввод!E77," ","/чзу1"))</f>
        <v>—</v>
      </c>
      <c r="Q27" s="35"/>
      <c r="R27" s="35"/>
      <c r="S27" s="35"/>
      <c r="T27" s="35"/>
      <c r="U27" s="35"/>
      <c r="V27" s="35"/>
      <c r="W27" s="35"/>
      <c r="X27" s="35"/>
      <c r="Y27" s="55" t="s">
        <v>15</v>
      </c>
      <c r="Z27" s="55"/>
      <c r="AA27" s="55"/>
      <c r="AB27" s="55"/>
      <c r="AC27" s="55"/>
      <c r="AD27" s="55"/>
      <c r="AE27" s="55"/>
      <c r="AF27" s="55"/>
      <c r="AG27" s="55"/>
      <c r="AH27" s="55"/>
      <c r="AI27" s="56" t="str">
        <f>IF(Y27="—","—",CONCATENATE(BF28,BF29,"=",2.5,"*",[1]ввод!E83,BI31,"="))</f>
        <v>—</v>
      </c>
      <c r="AJ27" s="56"/>
      <c r="AK27" s="56"/>
      <c r="AL27" s="56"/>
      <c r="AM27" s="56"/>
      <c r="AN27" s="56"/>
      <c r="AO27" s="56"/>
      <c r="AP27" s="56"/>
      <c r="AQ27" s="56"/>
      <c r="AR27" s="57"/>
      <c r="AS27" s="58" t="str">
        <f>IF(Y27="—","",BI30)</f>
        <v/>
      </c>
      <c r="AT27" s="58"/>
      <c r="AU27" s="58"/>
      <c r="AV27" s="58"/>
      <c r="AW27" s="70"/>
      <c r="AX27" s="49"/>
      <c r="AY27" s="49"/>
      <c r="AZ27" s="49"/>
    </row>
    <row r="28" spans="1:95" ht="20.100000000000001" customHeight="1">
      <c r="A28" s="54" t="str">
        <f>IF(Y28="—","—",2)</f>
        <v>—</v>
      </c>
      <c r="B28" s="36"/>
      <c r="C28" s="36"/>
      <c r="D28" s="36"/>
      <c r="E28" s="36"/>
      <c r="F28" s="71" t="str">
        <f>IF(Y28="—","—",F21)</f>
        <v>—</v>
      </c>
      <c r="G28" s="72"/>
      <c r="H28" s="72"/>
      <c r="I28" s="72"/>
      <c r="J28" s="72"/>
      <c r="K28" s="72"/>
      <c r="L28" s="72"/>
      <c r="M28" s="72"/>
      <c r="N28" s="72"/>
      <c r="O28" s="73"/>
      <c r="P28" s="71" t="str">
        <f>IF(Y28="—","—",CONCATENATE([1]ввод!E77," ","/чзу2"))</f>
        <v>—</v>
      </c>
      <c r="Q28" s="72"/>
      <c r="R28" s="72"/>
      <c r="S28" s="72"/>
      <c r="T28" s="72"/>
      <c r="U28" s="72"/>
      <c r="V28" s="72"/>
      <c r="W28" s="72"/>
      <c r="X28" s="73"/>
      <c r="Y28" s="55" t="s">
        <v>15</v>
      </c>
      <c r="Z28" s="55"/>
      <c r="AA28" s="55"/>
      <c r="AB28" s="55"/>
      <c r="AC28" s="55"/>
      <c r="AD28" s="55"/>
      <c r="AE28" s="55"/>
      <c r="AF28" s="55"/>
      <c r="AG28" s="55"/>
      <c r="AH28" s="55"/>
      <c r="AI28" s="56" t="str">
        <f>IF(Y28="—","—",CONCATENATE(BP28,BP29,"=",2.5,"*",[1]ввод!E83,BS31,"="))</f>
        <v>—</v>
      </c>
      <c r="AJ28" s="56"/>
      <c r="AK28" s="56"/>
      <c r="AL28" s="56"/>
      <c r="AM28" s="56"/>
      <c r="AN28" s="56"/>
      <c r="AO28" s="56"/>
      <c r="AP28" s="56"/>
      <c r="AQ28" s="56"/>
      <c r="AR28" s="57"/>
      <c r="AS28" s="58" t="str">
        <f>IF(Y28="—","",BS30)</f>
        <v/>
      </c>
      <c r="AT28" s="58"/>
      <c r="AU28" s="58"/>
      <c r="AV28" s="58"/>
      <c r="AW28" s="70"/>
      <c r="AX28" s="49"/>
      <c r="AY28" s="49"/>
      <c r="AZ28" s="49"/>
      <c r="BA28" s="49"/>
      <c r="BB28" s="49"/>
      <c r="BC28" s="49"/>
      <c r="BD28" s="49"/>
      <c r="BE28" s="49"/>
      <c r="BF28" s="74" t="s">
        <v>17</v>
      </c>
      <c r="BG28" s="74" t="s">
        <v>18</v>
      </c>
      <c r="BH28" s="49">
        <f>R21</f>
        <v>1000</v>
      </c>
      <c r="BI28" s="49" t="str">
        <f>Y27</f>
        <v>—</v>
      </c>
      <c r="BL28" s="49"/>
      <c r="BM28" s="49"/>
      <c r="BN28" s="49"/>
      <c r="BO28" s="49"/>
      <c r="BP28" s="74" t="s">
        <v>17</v>
      </c>
      <c r="BQ28" s="74" t="s">
        <v>18</v>
      </c>
      <c r="BR28" s="49" t="str">
        <f>R22</f>
        <v>—</v>
      </c>
      <c r="BS28" s="49" t="str">
        <f>Y28</f>
        <v>—</v>
      </c>
      <c r="BX28" s="49"/>
      <c r="BY28" s="49"/>
      <c r="BZ28" s="49"/>
      <c r="CA28" s="49"/>
      <c r="CB28" s="74" t="s">
        <v>17</v>
      </c>
      <c r="CC28" s="74" t="s">
        <v>18</v>
      </c>
      <c r="CD28" s="49" t="str">
        <f>R23</f>
        <v>—</v>
      </c>
      <c r="CE28" s="49" t="str">
        <f>Y29</f>
        <v>—</v>
      </c>
      <c r="CG28" s="49"/>
      <c r="CH28" s="49"/>
      <c r="CI28" s="49"/>
      <c r="CJ28" s="49"/>
      <c r="CK28" s="74" t="s">
        <v>17</v>
      </c>
      <c r="CL28" s="74" t="s">
        <v>18</v>
      </c>
      <c r="CM28" s="49">
        <f>AW21</f>
        <v>0</v>
      </c>
      <c r="CN28" s="49" t="e">
        <f>#REF!</f>
        <v>#REF!</v>
      </c>
    </row>
    <row r="29" spans="1:95" ht="20.100000000000001" customHeight="1" thickBot="1">
      <c r="A29" s="61" t="str">
        <f>IF(Y29="—","—",3)</f>
        <v>—</v>
      </c>
      <c r="B29" s="30"/>
      <c r="C29" s="30"/>
      <c r="D29" s="30"/>
      <c r="E29" s="30"/>
      <c r="F29" s="31" t="str">
        <f>IF(Y29="—","—",F21)</f>
        <v>—</v>
      </c>
      <c r="G29" s="32"/>
      <c r="H29" s="32"/>
      <c r="I29" s="32"/>
      <c r="J29" s="32"/>
      <c r="K29" s="32"/>
      <c r="L29" s="32"/>
      <c r="M29" s="32"/>
      <c r="N29" s="32"/>
      <c r="O29" s="75"/>
      <c r="P29" s="31" t="str">
        <f>IF(Y29="—","—",CONCATENATE([1]ввод!E77," ","/чзу3"))</f>
        <v>—</v>
      </c>
      <c r="Q29" s="32"/>
      <c r="R29" s="32"/>
      <c r="S29" s="32"/>
      <c r="T29" s="32"/>
      <c r="U29" s="32"/>
      <c r="V29" s="32"/>
      <c r="W29" s="32"/>
      <c r="X29" s="75"/>
      <c r="Y29" s="76" t="s">
        <v>15</v>
      </c>
      <c r="Z29" s="76"/>
      <c r="AA29" s="76"/>
      <c r="AB29" s="76"/>
      <c r="AC29" s="76"/>
      <c r="AD29" s="76"/>
      <c r="AE29" s="76"/>
      <c r="AF29" s="76"/>
      <c r="AG29" s="76"/>
      <c r="AH29" s="76"/>
      <c r="AI29" s="77" t="str">
        <f>IF(Y29="—","—",CONCATENATE(CB28,CB29,"=",2.5,"*",[1]ввод!E83,CE31,"="))</f>
        <v>—</v>
      </c>
      <c r="AJ29" s="77"/>
      <c r="AK29" s="77"/>
      <c r="AL29" s="77"/>
      <c r="AM29" s="77"/>
      <c r="AN29" s="77"/>
      <c r="AO29" s="77"/>
      <c r="AP29" s="77"/>
      <c r="AQ29" s="77"/>
      <c r="AR29" s="78"/>
      <c r="AS29" s="79" t="str">
        <f>IF(Y29="—","",CE30)</f>
        <v/>
      </c>
      <c r="AT29" s="79"/>
      <c r="AU29" s="79"/>
      <c r="AV29" s="79"/>
      <c r="AW29" s="80"/>
      <c r="AX29" s="49"/>
      <c r="AY29" s="49"/>
      <c r="BB29" s="49"/>
      <c r="BC29" s="49"/>
      <c r="BD29" s="49"/>
      <c r="BE29" s="49"/>
      <c r="BF29" s="49" t="s">
        <v>19</v>
      </c>
      <c r="BG29" s="49"/>
      <c r="BH29" s="49">
        <f>SQRT(BH28)</f>
        <v>31.622776601683793</v>
      </c>
      <c r="BI29" s="49" t="e">
        <f>SQRT(BI28)</f>
        <v>#VALUE!</v>
      </c>
      <c r="BL29" s="49"/>
      <c r="BM29" s="49"/>
      <c r="BN29" s="49"/>
      <c r="BO29" s="49"/>
      <c r="BP29" s="49" t="s">
        <v>19</v>
      </c>
      <c r="BQ29" s="49"/>
      <c r="BR29" s="49" t="e">
        <f>SQRT(BR28)</f>
        <v>#VALUE!</v>
      </c>
      <c r="BS29" s="49" t="e">
        <f>SQRT(BS28)</f>
        <v>#VALUE!</v>
      </c>
      <c r="BX29" s="49"/>
      <c r="BY29" s="49"/>
      <c r="BZ29" s="49"/>
      <c r="CA29" s="49"/>
      <c r="CB29" s="49" t="s">
        <v>19</v>
      </c>
      <c r="CC29" s="49"/>
      <c r="CD29" s="49" t="e">
        <f>SQRT(CD28)</f>
        <v>#VALUE!</v>
      </c>
      <c r="CE29" s="49" t="e">
        <f>SQRT(CE28)</f>
        <v>#VALUE!</v>
      </c>
      <c r="CG29" s="49"/>
      <c r="CH29" s="49"/>
      <c r="CI29" s="49"/>
      <c r="CJ29" s="49"/>
      <c r="CK29" s="49" t="s">
        <v>19</v>
      </c>
      <c r="CL29" s="49"/>
      <c r="CM29" s="49">
        <f>SQRT(CM28)</f>
        <v>0</v>
      </c>
      <c r="CN29" s="49" t="e">
        <f>SQRT(CN28)</f>
        <v>#REF!</v>
      </c>
    </row>
    <row r="30" spans="1:95">
      <c r="BB30" s="49"/>
      <c r="BC30" s="49"/>
      <c r="BD30" s="49"/>
      <c r="BE30" s="49"/>
      <c r="BF30" s="49"/>
      <c r="BG30" s="49"/>
      <c r="BH30" s="81">
        <f>PRODUCT(BH29,2.5,[1]ввод!E83)</f>
        <v>39.528470752104738</v>
      </c>
      <c r="BI30" s="49" t="e">
        <f>PRODUCT(2.5,[1]ввод!E83,BI29)</f>
        <v>#VALUE!</v>
      </c>
      <c r="BL30" s="49"/>
      <c r="BM30" s="49"/>
      <c r="BN30" s="49"/>
      <c r="BO30" s="49"/>
      <c r="BP30" s="49"/>
      <c r="BQ30" s="49"/>
      <c r="BR30" s="81" t="e">
        <f>PRODUCT(BR29,2.5,[1]ввод!E83)</f>
        <v>#VALUE!</v>
      </c>
      <c r="BS30" s="49" t="e">
        <f>PRODUCT(2.5,[1]ввод!E83,BS29)</f>
        <v>#VALUE!</v>
      </c>
      <c r="BX30" s="49"/>
      <c r="BY30" s="49"/>
      <c r="BZ30" s="49"/>
      <c r="CA30" s="49"/>
      <c r="CB30" s="49"/>
      <c r="CC30" s="49"/>
      <c r="CD30" s="81" t="e">
        <f>PRODUCT(CD29,2.5,[1]ввод!E83)</f>
        <v>#VALUE!</v>
      </c>
      <c r="CE30" s="49" t="e">
        <f>PRODUCT(2.5,[1]ввод!E83,CE29)</f>
        <v>#VALUE!</v>
      </c>
      <c r="CG30" s="49"/>
      <c r="CH30" s="49"/>
      <c r="CI30" s="49"/>
      <c r="CJ30" s="49"/>
      <c r="CK30" s="49"/>
      <c r="CL30" s="49"/>
      <c r="CM30" s="81">
        <f>PRODUCT(CM29,3.5,0.2)</f>
        <v>0</v>
      </c>
      <c r="CN30" s="49" t="e">
        <f>PRODUCT(3.5,0.2,CN29)</f>
        <v>#REF!</v>
      </c>
    </row>
    <row r="31" spans="1:95">
      <c r="BB31" s="49"/>
      <c r="BC31" s="49"/>
      <c r="BD31" s="49"/>
      <c r="BE31" s="49"/>
      <c r="BF31" s="49"/>
      <c r="BG31" s="49"/>
      <c r="BH31" s="49" t="str">
        <f>CONCATENATE(BG28,BH28)</f>
        <v>√1000</v>
      </c>
      <c r="BI31" s="49" t="str">
        <f>CONCATENATE(BG28,BI28)</f>
        <v>√—</v>
      </c>
      <c r="BL31" s="49"/>
      <c r="BM31" s="49"/>
      <c r="BN31" s="49"/>
      <c r="BO31" s="49"/>
      <c r="BP31" s="49"/>
      <c r="BQ31" s="49"/>
      <c r="BR31" s="49" t="str">
        <f>CONCATENATE(BQ28,BR28)</f>
        <v>√—</v>
      </c>
      <c r="BS31" s="49" t="str">
        <f>CONCATENATE(BQ28,BS28)</f>
        <v>√—</v>
      </c>
      <c r="BX31" s="49"/>
      <c r="BY31" s="49"/>
      <c r="BZ31" s="49"/>
      <c r="CA31" s="49"/>
      <c r="CB31" s="49"/>
      <c r="CC31" s="49"/>
      <c r="CD31" s="49" t="str">
        <f>CONCATENATE(CC28,CD28)</f>
        <v>√—</v>
      </c>
      <c r="CE31" s="49" t="str">
        <f>CONCATENATE(CC28,CE28)</f>
        <v>√—</v>
      </c>
      <c r="CG31" s="49"/>
      <c r="CH31" s="49"/>
      <c r="CI31" s="49"/>
      <c r="CJ31" s="49"/>
      <c r="CK31" s="49"/>
      <c r="CL31" s="49"/>
      <c r="CM31" s="49" t="str">
        <f>CONCATENATE(CL28,CM28)</f>
        <v>√0</v>
      </c>
      <c r="CN31" s="49" t="e">
        <f>CONCATENATE(CL28,CN28)</f>
        <v>#REF!</v>
      </c>
    </row>
    <row r="32" spans="1:95">
      <c r="AX32" s="49"/>
      <c r="AY32" s="49"/>
      <c r="BB32" s="49"/>
      <c r="BC32" s="49"/>
      <c r="BD32" s="49"/>
      <c r="BE32" s="49"/>
      <c r="BF32" s="49"/>
      <c r="BG32" s="49"/>
      <c r="BH32" s="49" t="str">
        <f>CONCATENATE(BF28,BF29,"=",2.5,"*","Mt",BH31,"=")</f>
        <v>ΔP=2,5*Mt√1000=</v>
      </c>
      <c r="BI32" s="49"/>
      <c r="BL32" s="49"/>
      <c r="BM32" s="49"/>
      <c r="BN32" s="49"/>
      <c r="BO32" s="49"/>
      <c r="BP32" s="49"/>
      <c r="BQ32" s="49"/>
      <c r="BR32" s="49" t="str">
        <f>CONCATENATE(BP28,BP29,"=",2.5,"*","Mt",BR31,"=")</f>
        <v>ΔP=2,5*Mt√—=</v>
      </c>
      <c r="BS32" s="49"/>
      <c r="BX32" s="49"/>
      <c r="BY32" s="49"/>
      <c r="BZ32" s="49"/>
      <c r="CA32" s="49"/>
      <c r="CB32" s="49"/>
      <c r="CC32" s="49"/>
      <c r="CD32" s="49" t="str">
        <f>CONCATENATE(CB28,CB29,"=",2.5,"*","Mt",CD31,"=")</f>
        <v>ΔP=2,5*Mt√—=</v>
      </c>
      <c r="CE32" s="49"/>
      <c r="CG32" s="49"/>
      <c r="CH32" s="49"/>
      <c r="CI32" s="49"/>
      <c r="CJ32" s="49"/>
      <c r="CK32" s="49"/>
      <c r="CL32" s="49"/>
      <c r="CM32" s="49" t="str">
        <f>CONCATENATE(CK28,CK29,"=",2.5,"*","Mt",CM31,"=")</f>
        <v>ΔP=2,5*Mt√0=</v>
      </c>
      <c r="CN32" s="49"/>
      <c r="CQ32" s="49"/>
    </row>
    <row r="33" spans="50:95">
      <c r="AX33" s="49"/>
      <c r="AY33" s="49"/>
      <c r="BB33" s="49" t="e">
        <f>CONCATENATE(#REF!,#REF!,"=",3.5,"*",0.2,BB32,"=")</f>
        <v>#REF!</v>
      </c>
      <c r="BC33" s="49"/>
      <c r="BD33" s="49"/>
      <c r="BE33" s="49"/>
      <c r="BF33" s="49"/>
      <c r="BG33" s="49"/>
      <c r="BH33" s="49"/>
      <c r="BI33" s="49"/>
      <c r="BL33" s="49" t="e">
        <f>CONCATENATE(#REF!,#REF!,"=",3.5,"*",0.2,BL32,"=")</f>
        <v>#REF!</v>
      </c>
      <c r="BM33" s="49"/>
      <c r="BN33" s="49"/>
      <c r="BO33" s="49"/>
      <c r="BP33" s="49"/>
      <c r="BQ33" s="49"/>
      <c r="BR33" s="49"/>
      <c r="BS33" s="49"/>
      <c r="BX33" s="49" t="e">
        <f>CONCATENATE(#REF!,#REF!,"=",3.5,"*",0.2,BX32,"=")</f>
        <v>#REF!</v>
      </c>
      <c r="BY33" s="49"/>
      <c r="BZ33" s="49"/>
      <c r="CA33" s="49"/>
      <c r="CB33" s="49"/>
      <c r="CC33" s="49"/>
      <c r="CD33" s="49"/>
      <c r="CE33" s="49"/>
      <c r="CG33" s="49" t="e">
        <f>CONCATENATE(#REF!,#REF!,"=",3.5,"*",0.2,CG32,"=")</f>
        <v>#REF!</v>
      </c>
      <c r="CH33" s="49"/>
      <c r="CI33" s="49"/>
      <c r="CJ33" s="49"/>
      <c r="CK33" s="49"/>
      <c r="CL33" s="49"/>
      <c r="CM33" s="49"/>
      <c r="CN33" s="49"/>
      <c r="CQ33" s="49"/>
    </row>
    <row r="34" spans="50:95"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81"/>
      <c r="BK34" s="49"/>
      <c r="BL34" s="49"/>
      <c r="BM34" s="49"/>
      <c r="BN34" s="49"/>
      <c r="BO34" s="49"/>
      <c r="BP34" s="49"/>
      <c r="BQ34" s="49"/>
      <c r="BR34" s="49"/>
      <c r="BS34" s="49"/>
      <c r="BT34" s="81"/>
      <c r="BU34" s="49"/>
      <c r="BX34" s="49"/>
      <c r="BY34" s="49"/>
      <c r="BZ34" s="49"/>
      <c r="CA34" s="49"/>
      <c r="CB34" s="49"/>
      <c r="CC34" s="49"/>
      <c r="CD34" s="49"/>
      <c r="CE34" s="49"/>
      <c r="CF34" s="81"/>
      <c r="CG34" s="49"/>
      <c r="CH34" s="49"/>
      <c r="CI34" s="49"/>
      <c r="CJ34" s="49"/>
      <c r="CK34" s="49"/>
      <c r="CL34" s="49"/>
      <c r="CM34" s="49"/>
      <c r="CN34" s="49"/>
      <c r="CO34" s="81"/>
      <c r="CP34" s="49"/>
      <c r="CQ34" s="49"/>
    </row>
    <row r="35" spans="50:95"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</row>
    <row r="36" spans="50:95"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L36" s="49"/>
      <c r="BM36" s="49"/>
      <c r="BN36" s="49"/>
      <c r="BO36" s="49"/>
      <c r="BP36" s="49"/>
      <c r="BQ36" s="49"/>
      <c r="BR36" s="49"/>
      <c r="BS36" s="49"/>
      <c r="BX36" s="49"/>
      <c r="BY36" s="49"/>
      <c r="BZ36" s="49"/>
      <c r="CA36" s="49"/>
      <c r="CB36" s="49"/>
      <c r="CC36" s="49"/>
      <c r="CD36" s="49"/>
      <c r="CE36" s="49"/>
      <c r="CG36" s="49"/>
      <c r="CH36" s="49"/>
      <c r="CI36" s="49"/>
      <c r="CJ36" s="49"/>
      <c r="CK36" s="49"/>
      <c r="CL36" s="49"/>
      <c r="CM36" s="49"/>
      <c r="CN36" s="49"/>
    </row>
    <row r="37" spans="50:95">
      <c r="AX37" s="49"/>
      <c r="AY37" s="49"/>
    </row>
  </sheetData>
  <mergeCells count="95">
    <mergeCell ref="A29:E29"/>
    <mergeCell ref="F29:O29"/>
    <mergeCell ref="P29:X29"/>
    <mergeCell ref="Y29:AH29"/>
    <mergeCell ref="AI29:AR29"/>
    <mergeCell ref="AS29:AV29"/>
    <mergeCell ref="AS27:AV27"/>
    <mergeCell ref="A28:E28"/>
    <mergeCell ref="F28:O28"/>
    <mergeCell ref="P28:X28"/>
    <mergeCell ref="Y28:AH28"/>
    <mergeCell ref="AI28:AR28"/>
    <mergeCell ref="AS28:AV28"/>
    <mergeCell ref="A26:E26"/>
    <mergeCell ref="F26:O26"/>
    <mergeCell ref="P26:X26"/>
    <mergeCell ref="Y26:AH26"/>
    <mergeCell ref="AI26:AW26"/>
    <mergeCell ref="A27:E27"/>
    <mergeCell ref="F27:O27"/>
    <mergeCell ref="P27:X27"/>
    <mergeCell ref="Y27:AH27"/>
    <mergeCell ref="AI27:AR27"/>
    <mergeCell ref="A24:AW24"/>
    <mergeCell ref="A25:E25"/>
    <mergeCell ref="F25:O25"/>
    <mergeCell ref="P25:X25"/>
    <mergeCell ref="Y25:AH25"/>
    <mergeCell ref="AI25:AW25"/>
    <mergeCell ref="A22:E22"/>
    <mergeCell ref="F22:Q22"/>
    <mergeCell ref="R22:AB22"/>
    <mergeCell ref="AC22:AP22"/>
    <mergeCell ref="AQ22:AW22"/>
    <mergeCell ref="A23:E23"/>
    <mergeCell ref="F23:Q23"/>
    <mergeCell ref="R23:AB23"/>
    <mergeCell ref="AC23:AP23"/>
    <mergeCell ref="AQ23:AW23"/>
    <mergeCell ref="A20:E20"/>
    <mergeCell ref="F20:Q20"/>
    <mergeCell ref="R20:AB20"/>
    <mergeCell ref="AC20:AW20"/>
    <mergeCell ref="A21:E21"/>
    <mergeCell ref="F21:Q21"/>
    <mergeCell ref="R21:AB21"/>
    <mergeCell ref="AC21:AP21"/>
    <mergeCell ref="AQ21:AW21"/>
    <mergeCell ref="Q16:AC16"/>
    <mergeCell ref="A17:E17"/>
    <mergeCell ref="F17:P17"/>
    <mergeCell ref="Q17:AC17"/>
    <mergeCell ref="A18:AW18"/>
    <mergeCell ref="A19:E19"/>
    <mergeCell ref="F19:Q19"/>
    <mergeCell ref="R19:AB19"/>
    <mergeCell ref="AC19:AW19"/>
    <mergeCell ref="A14:E14"/>
    <mergeCell ref="F14:P14"/>
    <mergeCell ref="Q14:AC14"/>
    <mergeCell ref="AD14:AW14"/>
    <mergeCell ref="A15:E15"/>
    <mergeCell ref="F15:P15"/>
    <mergeCell ref="Q15:AC15"/>
    <mergeCell ref="AD15:AW17"/>
    <mergeCell ref="A16:E16"/>
    <mergeCell ref="F16:P16"/>
    <mergeCell ref="A11:E11"/>
    <mergeCell ref="F11:W11"/>
    <mergeCell ref="X11:AW11"/>
    <mergeCell ref="A12:AW12"/>
    <mergeCell ref="A13:E13"/>
    <mergeCell ref="F13:P13"/>
    <mergeCell ref="Q13:AC13"/>
    <mergeCell ref="AD13:AW13"/>
    <mergeCell ref="A8:AW8"/>
    <mergeCell ref="A9:E9"/>
    <mergeCell ref="F9:W9"/>
    <mergeCell ref="X9:AW9"/>
    <mergeCell ref="A10:E10"/>
    <mergeCell ref="F10:W10"/>
    <mergeCell ref="X10:AW10"/>
    <mergeCell ref="A6:E6"/>
    <mergeCell ref="F6:X6"/>
    <mergeCell ref="Y6:AW6"/>
    <mergeCell ref="A7:E7"/>
    <mergeCell ref="F7:X7"/>
    <mergeCell ref="Y7:AW7"/>
    <mergeCell ref="AN1:AW1"/>
    <mergeCell ref="A2:AW2"/>
    <mergeCell ref="A3:AW3"/>
    <mergeCell ref="A4:AW4"/>
    <mergeCell ref="A5:E5"/>
    <mergeCell ref="F5:X5"/>
    <mergeCell ref="Y5:AW5"/>
  </mergeCells>
  <pageMargins left="1.1023622047244095" right="0.31496062992125984" top="0.74803149606299213" bottom="0.74803149606299213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Свед о вып измер</vt:lpstr>
      <vt:lpstr>'Свед о вып измер'!Область_печати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2012-10-18T07:21:45Z</dcterms:created>
  <dcterms:modified xsi:type="dcterms:W3CDTF">2012-10-18T07:21:52Z</dcterms:modified>
</cp:coreProperties>
</file>